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<sst xmlns="http://schemas.openxmlformats.org/spreadsheetml/2006/main" count="299" uniqueCount="227">
  <si>
    <t>Форма раскрытия информации о структуре и объёмах затрат на оказание услуг</t>
  </si>
  <si>
    <t xml:space="preserve">по передаче электрической энергии сетевыми организациями, </t>
  </si>
  <si>
    <t xml:space="preserve">регулирование деятельности которых осуществляется методом экономически </t>
  </si>
  <si>
    <t>обоснованных расходов (затрат)</t>
  </si>
  <si>
    <r>
      <t xml:space="preserve">Наименование организации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</si>
  <si>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ИНН: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</si>
  <si>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КПП: </t>
    </r>
    <r>
      <rPr>
        <b/>
        <u val="single"/>
        <sz val="14"/>
        <color indexed="8"/>
        <rFont val="Times New Roman"/>
        <family val="1"/>
      </rPr>
      <t>402801001</t>
    </r>
  </si>
  <si>
    <t>№ п/п</t>
  </si>
  <si>
    <t xml:space="preserve">Показатель </t>
  </si>
  <si>
    <t>Ед.изм.</t>
  </si>
  <si>
    <t>план*</t>
  </si>
  <si>
    <t>факт**</t>
  </si>
  <si>
    <t>Примечание***</t>
  </si>
  <si>
    <t>I</t>
  </si>
  <si>
    <t xml:space="preserve"> 1.1</t>
  </si>
  <si>
    <t>Структура затрат</t>
  </si>
  <si>
    <t>х</t>
  </si>
  <si>
    <t>Необходимая валовая выручка на содержание</t>
  </si>
  <si>
    <t>тыс.руб.</t>
  </si>
  <si>
    <t>Себестоимость, всего</t>
  </si>
  <si>
    <t xml:space="preserve"> 1.1.1</t>
  </si>
  <si>
    <t>Материальные расходы, всего</t>
  </si>
  <si>
    <t xml:space="preserve"> 1.1.1.1</t>
  </si>
  <si>
    <t xml:space="preserve">в том числе на сырьё, материалы, запасные части, </t>
  </si>
  <si>
    <t>инструмент, топливо</t>
  </si>
  <si>
    <t xml:space="preserve"> 1.1.1.2</t>
  </si>
  <si>
    <t xml:space="preserve"> 1.1.1.3</t>
  </si>
  <si>
    <t xml:space="preserve">в том числе на работы и услуги </t>
  </si>
  <si>
    <t>производственного характера (в том числе услуги</t>
  </si>
  <si>
    <t xml:space="preserve">сторонних организаций по содержанию сетей и </t>
  </si>
  <si>
    <t>распределительных устройств)</t>
  </si>
  <si>
    <t xml:space="preserve"> 1.1.1.3.1</t>
  </si>
  <si>
    <t>в том числе на ремонт</t>
  </si>
  <si>
    <t xml:space="preserve"> 1.1.2</t>
  </si>
  <si>
    <t xml:space="preserve">Фонд оплаты труда и отчисления на социальные </t>
  </si>
  <si>
    <t>нужды, всего</t>
  </si>
  <si>
    <t xml:space="preserve"> 1.1.2.1</t>
  </si>
  <si>
    <t xml:space="preserve"> 1.1.3</t>
  </si>
  <si>
    <t>Амортизационные отчисления</t>
  </si>
  <si>
    <t xml:space="preserve"> 1.1.4</t>
  </si>
  <si>
    <t>Прочие расходы</t>
  </si>
  <si>
    <t xml:space="preserve"> 1.1.4.1</t>
  </si>
  <si>
    <t xml:space="preserve">Плата за аренду имущества </t>
  </si>
  <si>
    <t xml:space="preserve"> 1.1.4.2</t>
  </si>
  <si>
    <t>налоги, пошлины и сборы</t>
  </si>
  <si>
    <t xml:space="preserve"> 1.1.4.3</t>
  </si>
  <si>
    <t xml:space="preserve">Расходы на обслуживание операционных </t>
  </si>
  <si>
    <t>заёмных средств</t>
  </si>
  <si>
    <t xml:space="preserve"> 1.1.4.4</t>
  </si>
  <si>
    <t xml:space="preserve">расходы на возврат и обслуживание заёмных </t>
  </si>
  <si>
    <t>средств, направляемых на финансирование</t>
  </si>
  <si>
    <t>капитальных вложений</t>
  </si>
  <si>
    <t xml:space="preserve"> 1.1.4.5</t>
  </si>
  <si>
    <t>прочие расходы (с расшифровкой)***</t>
  </si>
  <si>
    <t xml:space="preserve"> 1.2</t>
  </si>
  <si>
    <t xml:space="preserve">Прибыль до налогооблажения </t>
  </si>
  <si>
    <t xml:space="preserve"> 1.2.1</t>
  </si>
  <si>
    <t>Налог на прибыль</t>
  </si>
  <si>
    <t xml:space="preserve"> 1.2.2</t>
  </si>
  <si>
    <t>Чистая прибыль, всего</t>
  </si>
  <si>
    <t xml:space="preserve"> 1.2.2.1</t>
  </si>
  <si>
    <t>в том числе прибыль на возврат инвестиционных</t>
  </si>
  <si>
    <t xml:space="preserve"> кредитов</t>
  </si>
  <si>
    <t>в том числе прибыль на капитальные вложения</t>
  </si>
  <si>
    <t>(инвистиции)</t>
  </si>
  <si>
    <t>1.2.2.2</t>
  </si>
  <si>
    <t xml:space="preserve"> 1.2.2.3</t>
  </si>
  <si>
    <t>в том числе дивиденды по акциям</t>
  </si>
  <si>
    <t xml:space="preserve"> 1.2.2.4</t>
  </si>
  <si>
    <t xml:space="preserve"> 1.3</t>
  </si>
  <si>
    <t xml:space="preserve">Расходы на оплату технологического </t>
  </si>
  <si>
    <t xml:space="preserve">присоединения к сетям смежной сетевой </t>
  </si>
  <si>
    <t>организации</t>
  </si>
  <si>
    <t xml:space="preserve"> 1.4 </t>
  </si>
  <si>
    <t>Недополученный по независящим причинам</t>
  </si>
  <si>
    <t xml:space="preserve">доход (+)-избыток средств, полученный в </t>
  </si>
  <si>
    <t>предыдущем периоде регулирования (-)</t>
  </si>
  <si>
    <t xml:space="preserve"> 1.4.1</t>
  </si>
  <si>
    <t>в том числе расходы сетевой организации,</t>
  </si>
  <si>
    <t>связанные с осуществлением технологического</t>
  </si>
  <si>
    <t xml:space="preserve">присоединения к электрическим сетям, не </t>
  </si>
  <si>
    <t xml:space="preserve">включенные в плату за технологическое </t>
  </si>
  <si>
    <t>присоединение</t>
  </si>
  <si>
    <t xml:space="preserve"> 1.4.1.1</t>
  </si>
  <si>
    <t>Справочно: "Количество льготных</t>
  </si>
  <si>
    <t>технологических присоединений"</t>
  </si>
  <si>
    <t>ед.</t>
  </si>
  <si>
    <t xml:space="preserve"> 1.5</t>
  </si>
  <si>
    <t>Средства, подлежащие дополнительному учёту</t>
  </si>
  <si>
    <t>по результатам вступивших в законную силу</t>
  </si>
  <si>
    <t xml:space="preserve">решений суда, решений ФСТ России, принятых 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</si>
  <si>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</si>
  <si>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</si>
  <si>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регулирующего</t>
  </si>
  <si>
    <t xml:space="preserve">органа, принятого им с превышением </t>
  </si>
  <si>
    <t>полномочий (предписания)</t>
  </si>
  <si>
    <t>II</t>
  </si>
  <si>
    <t>(пункт 1.1.1.2+пункт 1.1.2.1+пункт 1.1.3.1)</t>
  </si>
  <si>
    <t xml:space="preserve"> III</t>
  </si>
  <si>
    <t xml:space="preserve">Cправочно: расходы на ремонт, всего 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</si>
  <si>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</si>
  <si>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</si>
  <si>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</si>
  <si>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</si>
  <si>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Объём технологических потерь</t>
  </si>
  <si>
    <t>МВт*ч.</t>
  </si>
  <si>
    <t>Цена покупки электрической энергии сетевой</t>
  </si>
  <si>
    <t xml:space="preserve">организацией в целях компенсации </t>
  </si>
  <si>
    <t xml:space="preserve">технологического расхода электрической энергиии </t>
  </si>
  <si>
    <t>IV</t>
  </si>
  <si>
    <t xml:space="preserve">используемые при определении структуры и </t>
  </si>
  <si>
    <t xml:space="preserve">объёмов затрат на оказание услуг по передаче </t>
  </si>
  <si>
    <t>электрической энергии сетевыми организациями</t>
  </si>
  <si>
    <t xml:space="preserve">года </t>
  </si>
  <si>
    <t>шт.</t>
  </si>
  <si>
    <t>Общее количество точек подключения на конец</t>
  </si>
  <si>
    <t>Трансформаторная мощность подстанций, всего</t>
  </si>
  <si>
    <t>МВА</t>
  </si>
  <si>
    <t xml:space="preserve">в том числе трансформаторная мощность </t>
  </si>
  <si>
    <t>у.е.</t>
  </si>
  <si>
    <t>Количество условных единиц по линиям</t>
  </si>
  <si>
    <t>электропередач, всего, в том числе:</t>
  </si>
  <si>
    <t xml:space="preserve">в том числе количество условных единиц по </t>
  </si>
  <si>
    <t>Длина линий электропередач, всего, в том числе:</t>
  </si>
  <si>
    <t>км</t>
  </si>
  <si>
    <t>Доля кабельных линий электропередач</t>
  </si>
  <si>
    <t>%</t>
  </si>
  <si>
    <t xml:space="preserve">Ввод в эксплуатацию новых объектов </t>
  </si>
  <si>
    <t>электросетевого комплекса на конец года</t>
  </si>
  <si>
    <t xml:space="preserve"> 7.1</t>
  </si>
  <si>
    <t xml:space="preserve">в том числе за счёт платы за технологическое </t>
  </si>
  <si>
    <t>норматив технологического расхода (потерь)</t>
  </si>
  <si>
    <t xml:space="preserve">электрической энергии, установленный </t>
  </si>
  <si>
    <t>Минэнерго России***</t>
  </si>
  <si>
    <t>Примечание:</t>
  </si>
  <si>
    <t>Натуральные (количественные) показатели ,</t>
  </si>
  <si>
    <t>2015 год</t>
  </si>
  <si>
    <t>в том числе длина линий электропередач 10кВ</t>
  </si>
  <si>
    <t>в том числе длина линий электропередач 0,4кВ</t>
  </si>
  <si>
    <t xml:space="preserve"> 5.1</t>
  </si>
  <si>
    <t xml:space="preserve"> 5.2</t>
  </si>
  <si>
    <t xml:space="preserve"> 1.1.3.1</t>
  </si>
  <si>
    <t>подстанций 1-20кВ</t>
  </si>
  <si>
    <t>линиям электропередач 10кВ</t>
  </si>
  <si>
    <t xml:space="preserve"> 2.1</t>
  </si>
  <si>
    <t xml:space="preserve"> 3.1</t>
  </si>
  <si>
    <t xml:space="preserve"> 3.2</t>
  </si>
  <si>
    <t>линиям электропередач 0,4кВ</t>
  </si>
  <si>
    <t xml:space="preserve"> 4.1</t>
  </si>
  <si>
    <t>Количество условных единиц по подстанциям,</t>
  </si>
  <si>
    <t xml:space="preserve">всего, в том числе: </t>
  </si>
  <si>
    <t>подстанциям 1-20кВ</t>
  </si>
  <si>
    <t xml:space="preserve"> 1.1.4.5.1</t>
  </si>
  <si>
    <t xml:space="preserve"> 1.1.4.5.2</t>
  </si>
  <si>
    <t xml:space="preserve">Услуги по обслуживанию (бухгалтерское, </t>
  </si>
  <si>
    <t xml:space="preserve"> финансово-экономическое, юридическое, </t>
  </si>
  <si>
    <t>Командировочные расходы</t>
  </si>
  <si>
    <t xml:space="preserve"> 1.1.4.5.3</t>
  </si>
  <si>
    <t>СКБ Контур (электронно цифровая подпись)</t>
  </si>
  <si>
    <t>Услуги связи, интернет</t>
  </si>
  <si>
    <t xml:space="preserve"> 1.1.4.5.5</t>
  </si>
  <si>
    <t>Подготовка персонала</t>
  </si>
  <si>
    <t xml:space="preserve"> 1.1.4.5.6</t>
  </si>
  <si>
    <t xml:space="preserve"> 1.1.4.5.7</t>
  </si>
  <si>
    <t>Средства на страхование (ДМС)</t>
  </si>
  <si>
    <t>системно-административное, консультационные)</t>
  </si>
  <si>
    <t xml:space="preserve">* В случае определения плановых значений показателей органами исполнительной власти в области государственного </t>
  </si>
  <si>
    <t xml:space="preserve">регулирования тарифов при установлении тарифов на услуги по передаче электрической энергии в столбце "план" </t>
  </si>
  <si>
    <t>указываются соответствующие значения.</t>
  </si>
  <si>
    <t xml:space="preserve">** Информация о фактических затратах на оказание регулируемых услуг заполняется на основании данных раздельного </t>
  </si>
  <si>
    <t>учёта расходов по регулируемым видам деятельности</t>
  </si>
  <si>
    <t xml:space="preserve">*** При наличии отклонений фактических значений показателей от плановых значений более чем на 15 процентов в </t>
  </si>
  <si>
    <t>столбце "Примечание" указываются причины их возникновения.</t>
  </si>
  <si>
    <t xml:space="preserve">****В соответствии с пунктом 28 Основ ценообразоваания в области регулируемых цен (тарифов) в электроэнергетике, </t>
  </si>
  <si>
    <t xml:space="preserve">утверждённых постановлением Правительства Российской Федерации от 29.12.2011 №1178, за исключением </t>
  </si>
  <si>
    <t>подпунктов 1.1.4.1-1.1.4.4</t>
  </si>
  <si>
    <t>***** В соответствии с пунктом 4.2.14.8 Положения о Министерстве энергетики Российской Федерации, утверждённого</t>
  </si>
  <si>
    <t xml:space="preserve"> постановлением Правительства Российской Федерации от 28.05.2008 №400</t>
  </si>
  <si>
    <t xml:space="preserve"> 1.2.2.4.1</t>
  </si>
  <si>
    <t xml:space="preserve"> 1.2.2.4.2</t>
  </si>
  <si>
    <t xml:space="preserve"> 1.2.2.4.3</t>
  </si>
  <si>
    <t xml:space="preserve"> 1.1.4.5.8</t>
  </si>
  <si>
    <t xml:space="preserve"> Налог на имущество</t>
  </si>
  <si>
    <t xml:space="preserve"> Социальное развитие</t>
  </si>
  <si>
    <t xml:space="preserve">Услуги банка </t>
  </si>
  <si>
    <t xml:space="preserve">в том числе прочие расходы из прибыли </t>
  </si>
  <si>
    <t>(с расшифровкой)</t>
  </si>
  <si>
    <t xml:space="preserve">Уменьшение на 73,1% ,  договор на потери </t>
  </si>
  <si>
    <t xml:space="preserve">от18.09.2015г. Потери  с сентября по декабрь , </t>
  </si>
  <si>
    <t>Уменьшение на 73,6%, по факту потери только</t>
  </si>
  <si>
    <t xml:space="preserve">за 4 месяца (сентябрь-декабрь) </t>
  </si>
  <si>
    <t>Бензин</t>
  </si>
  <si>
    <t xml:space="preserve">аренда авто </t>
  </si>
  <si>
    <t>Блинов, Матвеев</t>
  </si>
  <si>
    <t xml:space="preserve"> 1.1.4.5.9</t>
  </si>
  <si>
    <t xml:space="preserve"> 1.1.4.5.10</t>
  </si>
  <si>
    <t>Аренда офисных помещений</t>
  </si>
  <si>
    <t>Аренда транспорта</t>
  </si>
  <si>
    <t>ДМС Директора ООО "СЕТЕВАЯ КОМПАНИЯ"</t>
  </si>
  <si>
    <t>Почтовые услуги</t>
  </si>
  <si>
    <t xml:space="preserve"> (потери за 4 месяца)</t>
  </si>
  <si>
    <t>Оформление тех.документации</t>
  </si>
  <si>
    <t xml:space="preserve"> 1.1.4.5.11</t>
  </si>
  <si>
    <t xml:space="preserve">Аренда ячейки и отправка писем </t>
  </si>
  <si>
    <t>Переоформление акта разграничения балансовой принадлежности</t>
  </si>
  <si>
    <t xml:space="preserve">Аренда 2-х машин </t>
  </si>
  <si>
    <t>Аренда офисного помещения</t>
  </si>
  <si>
    <t>Обучение и сдача экзаменов на группу по электробезопасности, участие в семинаре</t>
  </si>
  <si>
    <t>Продление лицензии для электронно-цифровой пописи</t>
  </si>
  <si>
    <t>Суточные,  расходы на проезд и проживание в гостинице</t>
  </si>
  <si>
    <t>Оплата за услуги связи</t>
  </si>
  <si>
    <t>Все объекты в собственности ООО "СЕТЕВАЯ КОМПАНИЯ"</t>
  </si>
  <si>
    <t xml:space="preserve">подрядчика,  деятельность предприятия только началась. </t>
  </si>
  <si>
    <t>Восстановительные работы (ремонт поврежденного кабеля),</t>
  </si>
  <si>
    <t>регулировка напряжения в трансформаторах.</t>
  </si>
  <si>
    <t xml:space="preserve">Уменьшение на 83,8%, т.к. материалы включены в акты выполненных работ </t>
  </si>
  <si>
    <t>Увеличение на 90,6% Экология(выбросы), гос.пошлина на оформление в собственность ТП и КЛ</t>
  </si>
  <si>
    <t xml:space="preserve">Бухгалтерское обслуживание, финансово-экономическое обслуживание, юридическое </t>
  </si>
  <si>
    <t xml:space="preserve"> обслуживание, системно-административное обслуживание ,консультационные услуги.</t>
  </si>
  <si>
    <t>Убыток на конец 2015г.(деятельность всего 4 месяца).</t>
  </si>
  <si>
    <t>Уплаченный налог</t>
  </si>
  <si>
    <t>Убыток на конец 2015г. Доход по итогам 4-х месяцев, а не за 12 месяцев 2015г.</t>
  </si>
  <si>
    <t>Увеличение на 133%, проведено больше банковских операций.</t>
  </si>
  <si>
    <r>
      <t xml:space="preserve">Увеличение на 42%. Детские подарки к новому году, </t>
    </r>
    <r>
      <rPr>
        <sz val="12"/>
        <rFont val="Times New Roman"/>
        <family val="1"/>
      </rPr>
      <t>премия сотрудникам, ДМС</t>
    </r>
  </si>
  <si>
    <t>Увеличение на 42%, приём 2-х сотрудников.</t>
  </si>
  <si>
    <t xml:space="preserve">Расходы за 12 месяцев 2015г. </t>
  </si>
  <si>
    <t>Расходы за 12 месяцев 2015г. (без учёта расходов на оплату НТП в сетях).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</si>
</sst>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6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12" xfId="0" applyFont="1" applyFill="1" applyBorder="1" applyAlignment="1">
      <alignment/>
    </xf>
    <xf numFmtId="9" fontId="41" fillId="0" borderId="0" xfId="0" applyNumberFormat="1" applyFont="1" applyAlignment="1">
      <alignment/>
    </xf>
    <xf numFmtId="0" fontId="41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1" fillId="0" borderId="12" xfId="0" applyFont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/>
    </xf>
    <xf numFmtId="2" fontId="41" fillId="0" borderId="10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right"/>
    </xf>
    <xf numFmtId="2" fontId="41" fillId="0" borderId="10" xfId="0" applyNumberFormat="1" applyFont="1" applyBorder="1" applyAlignment="1">
      <alignment horizontal="right"/>
    </xf>
    <xf numFmtId="164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1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10" xfId="0" applyFont="1" applyBorder="1" applyAlignment="1">
      <alignment horizontal="left"/>
    </xf>
    <xf numFmtId="0" fontId="41" fillId="0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41" fillId="0" borderId="13" xfId="0" applyFont="1" applyFill="1" applyBorder="1" applyAlignment="1">
      <alignment vertical="center"/>
    </xf>
    <xf numFmtId="2" fontId="41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5" fontId="8" fillId="0" borderId="10" xfId="0" applyNumberFormat="1" applyFont="1" applyBorder="1" applyAlignment="1">
      <alignment horizontal="left" vertical="center"/>
    </xf>
    <xf numFmtId="2" fontId="41" fillId="0" borderId="10" xfId="0" applyNumberFormat="1" applyFont="1" applyFill="1" applyBorder="1" applyAlignment="1">
      <alignment horizontal="right"/>
    </xf>
    <xf numFmtId="2" fontId="41" fillId="0" borderId="10" xfId="0" applyNumberFormat="1" applyFont="1" applyFill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right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right" vertical="center"/>
    </xf>
    <xf numFmtId="2" fontId="41" fillId="0" borderId="12" xfId="0" applyNumberFormat="1" applyFont="1" applyFill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right" vertical="center"/>
    </xf>
    <xf numFmtId="2" fontId="41" fillId="0" borderId="13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>
      <alignment horizontal="right" vertical="center"/>
    </xf>
    <xf numFmtId="2" fontId="41" fillId="0" borderId="13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right"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2" fontId="41" fillId="0" borderId="11" xfId="0" applyNumberFormat="1" applyFont="1" applyFill="1" applyBorder="1" applyAlignment="1">
      <alignment vertical="center"/>
    </xf>
    <xf numFmtId="2" fontId="41" fillId="0" borderId="13" xfId="0" applyNumberFormat="1" applyFont="1" applyFill="1" applyBorder="1" applyAlignment="1">
      <alignment vertical="center"/>
    </xf>
    <xf numFmtId="2" fontId="41" fillId="0" borderId="12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right" vertical="top"/>
    </xf>
    <xf numFmtId="0" fontId="41" fillId="0" borderId="11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2" fontId="41" fillId="0" borderId="11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16" fontId="41" fillId="0" borderId="11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42">
      <selection activeCell="B54" sqref="B54"/>
    </sheetView>
  </sheetViews>
  <sheetFormatPr defaultColWidth="9.140625" defaultRowHeight="15"/>
  <cols>
    <col min="1" max="1" width="11.28125" style="1" customWidth="1"/>
    <col min="2" max="2" width="52.57421875" style="1" customWidth="1"/>
    <col min="3" max="3" width="9.140625" style="1" customWidth="1"/>
    <col min="4" max="4" width="9.57421875" style="1" bestFit="1" customWidth="1"/>
    <col min="5" max="5" width="12.57421875" style="1" customWidth="1"/>
    <col min="6" max="6" width="96.8515625" style="1" customWidth="1"/>
    <col min="9" max="10" width="9.140625" style="1" customWidth="1"/>
    <col min="11" max="11" width="9.57421875" style="1" bestFit="1" customWidth="1"/>
    <col min="12" max="16384" width="9.140625" style="1" customWidth="1"/>
  </cols>
  <sheetData>
    <row r="1" spans="1:6" ht="18.75">
      <c r="A1" s="70" t="s">
        <v>0</v>
      </c>
      <c r="B1" s="70"/>
      <c r="C1" s="70"/>
      <c r="D1" s="70"/>
      <c r="E1" s="70"/>
      <c r="F1" s="70"/>
    </row>
    <row r="2" spans="1:6" ht="18.75">
      <c r="A2" s="70" t="s">
        <v>1</v>
      </c>
      <c r="B2" s="70"/>
      <c r="C2" s="70"/>
      <c r="D2" s="70"/>
      <c r="E2" s="70"/>
      <c r="F2" s="70"/>
    </row>
    <row r="3" spans="1:6" ht="18.75">
      <c r="A3" s="70" t="s">
        <v>2</v>
      </c>
      <c r="B3" s="70"/>
      <c r="C3" s="70"/>
      <c r="D3" s="70"/>
      <c r="E3" s="70"/>
      <c r="F3" s="70"/>
    </row>
    <row r="4" spans="1:6" ht="18.75">
      <c r="A4" s="70" t="s">
        <v>3</v>
      </c>
      <c r="B4" s="70"/>
      <c r="C4" s="70"/>
      <c r="D4" s="70"/>
      <c r="E4" s="70"/>
      <c r="F4" s="70"/>
    </row>
    <row r="5" ht="18.75">
      <c r="A5" s="2"/>
    </row>
    <row r="6" ht="18.75">
      <c r="A6" s="2" t="s">
        <v>4</v>
      </c>
    </row>
    <row r="7" ht="18.75">
      <c r="A7" s="2" t="s">
        <v>5</v>
      </c>
    </row>
    <row r="8" ht="18.75">
      <c r="A8" s="2" t="s">
        <v>6</v>
      </c>
    </row>
    <row r="10" spans="1:6" ht="15.75">
      <c r="A10" s="72" t="s">
        <v>7</v>
      </c>
      <c r="B10" s="72" t="s">
        <v>8</v>
      </c>
      <c r="C10" s="72" t="s">
        <v>9</v>
      </c>
      <c r="D10" s="71" t="s">
        <v>136</v>
      </c>
      <c r="E10" s="71"/>
      <c r="F10" s="72" t="s">
        <v>12</v>
      </c>
    </row>
    <row r="11" spans="1:9" ht="15.75">
      <c r="A11" s="72"/>
      <c r="B11" s="72"/>
      <c r="C11" s="72"/>
      <c r="D11" s="8" t="s">
        <v>10</v>
      </c>
      <c r="E11" s="8" t="s">
        <v>11</v>
      </c>
      <c r="F11" s="72"/>
      <c r="I11" s="16"/>
    </row>
    <row r="12" spans="1:6" ht="15.75">
      <c r="A12" s="7" t="s">
        <v>13</v>
      </c>
      <c r="B12" s="6" t="s">
        <v>15</v>
      </c>
      <c r="C12" s="7" t="s">
        <v>16</v>
      </c>
      <c r="D12" s="7" t="s">
        <v>16</v>
      </c>
      <c r="E12" s="7" t="s">
        <v>16</v>
      </c>
      <c r="F12" s="7" t="s">
        <v>16</v>
      </c>
    </row>
    <row r="13" spans="1:6" ht="15.75">
      <c r="A13" s="7">
        <v>1</v>
      </c>
      <c r="B13" s="6" t="s">
        <v>17</v>
      </c>
      <c r="C13" s="6" t="s">
        <v>18</v>
      </c>
      <c r="D13" s="29">
        <f>D14+D63+D66+D76+725.72</f>
        <v>6784.87332</v>
      </c>
      <c r="E13" s="29">
        <f>E14+E51+E58</f>
        <v>7019.32178</v>
      </c>
      <c r="F13" s="39" t="s">
        <v>226</v>
      </c>
    </row>
    <row r="14" spans="1:6" ht="15.75">
      <c r="A14" s="12" t="s">
        <v>14</v>
      </c>
      <c r="B14" s="6" t="s">
        <v>19</v>
      </c>
      <c r="C14" s="6" t="s">
        <v>18</v>
      </c>
      <c r="D14" s="29">
        <f>D15+D24+D27+D29</f>
        <v>6059.153319999999</v>
      </c>
      <c r="E14" s="29">
        <f>E15+E24+E27+E29</f>
        <v>6246.42591</v>
      </c>
      <c r="F14" s="39" t="s">
        <v>225</v>
      </c>
    </row>
    <row r="15" spans="1:6" ht="15.75">
      <c r="A15" s="7" t="s">
        <v>20</v>
      </c>
      <c r="B15" s="6" t="s">
        <v>21</v>
      </c>
      <c r="C15" s="6" t="s">
        <v>18</v>
      </c>
      <c r="D15" s="32">
        <f>D16+D18+D19</f>
        <v>513.82332</v>
      </c>
      <c r="E15" s="32">
        <f>E16+E19</f>
        <v>193.12204000000003</v>
      </c>
      <c r="F15" s="36"/>
    </row>
    <row r="16" spans="1:6" ht="15.75">
      <c r="A16" s="57" t="s">
        <v>22</v>
      </c>
      <c r="B16" s="11" t="s">
        <v>23</v>
      </c>
      <c r="C16" s="55" t="s">
        <v>18</v>
      </c>
      <c r="D16" s="58">
        <f>398+115.82332</f>
        <v>513.82332</v>
      </c>
      <c r="E16" s="58">
        <f>2.49419+0.38+0.44322+6.08136+72.62119+1</f>
        <v>83.01996</v>
      </c>
      <c r="F16" s="37" t="s">
        <v>215</v>
      </c>
    </row>
    <row r="17" spans="1:6" ht="15.75">
      <c r="A17" s="55"/>
      <c r="B17" s="10" t="s">
        <v>24</v>
      </c>
      <c r="C17" s="56"/>
      <c r="D17" s="59"/>
      <c r="E17" s="59"/>
      <c r="F17" s="38" t="s">
        <v>212</v>
      </c>
    </row>
    <row r="18" spans="1:6" ht="15.75">
      <c r="A18" s="7" t="s">
        <v>25</v>
      </c>
      <c r="B18" s="6" t="s">
        <v>32</v>
      </c>
      <c r="C18" s="6" t="s">
        <v>18</v>
      </c>
      <c r="D18" s="29">
        <v>0</v>
      </c>
      <c r="E18" s="29">
        <v>0</v>
      </c>
      <c r="F18" s="13"/>
    </row>
    <row r="19" spans="1:6" ht="15.75">
      <c r="A19" s="63" t="s">
        <v>26</v>
      </c>
      <c r="B19" s="9" t="s">
        <v>27</v>
      </c>
      <c r="C19" s="60" t="s">
        <v>18</v>
      </c>
      <c r="D19" s="66">
        <f>D23</f>
        <v>0</v>
      </c>
      <c r="E19" s="58">
        <f>30.97884+20.80177+17.11699+16.77848+24.426</f>
        <v>110.10208000000002</v>
      </c>
      <c r="F19" s="50" t="s">
        <v>213</v>
      </c>
    </row>
    <row r="20" spans="1:6" ht="15.75">
      <c r="A20" s="64"/>
      <c r="B20" s="11" t="s">
        <v>28</v>
      </c>
      <c r="C20" s="61"/>
      <c r="D20" s="67"/>
      <c r="E20" s="69"/>
      <c r="F20" s="48" t="s">
        <v>214</v>
      </c>
    </row>
    <row r="21" spans="1:6" ht="15.75">
      <c r="A21" s="64"/>
      <c r="B21" s="11" t="s">
        <v>29</v>
      </c>
      <c r="C21" s="61"/>
      <c r="D21" s="67"/>
      <c r="E21" s="69"/>
      <c r="F21" s="48"/>
    </row>
    <row r="22" spans="1:6" ht="15.75">
      <c r="A22" s="65"/>
      <c r="B22" s="10" t="s">
        <v>30</v>
      </c>
      <c r="C22" s="62"/>
      <c r="D22" s="68"/>
      <c r="E22" s="59"/>
      <c r="F22" s="49"/>
    </row>
    <row r="23" spans="1:6" ht="15.75">
      <c r="A23" s="7" t="s">
        <v>31</v>
      </c>
      <c r="B23" s="6" t="s">
        <v>32</v>
      </c>
      <c r="C23" s="6" t="s">
        <v>18</v>
      </c>
      <c r="D23" s="29">
        <v>0</v>
      </c>
      <c r="E23" s="29">
        <v>0</v>
      </c>
      <c r="F23" s="13"/>
    </row>
    <row r="24" spans="1:6" ht="15.75">
      <c r="A24" s="56" t="s">
        <v>33</v>
      </c>
      <c r="B24" s="9" t="s">
        <v>34</v>
      </c>
      <c r="C24" s="56" t="s">
        <v>18</v>
      </c>
      <c r="D24" s="73">
        <f>1493.36+482.36</f>
        <v>1975.7199999999998</v>
      </c>
      <c r="E24" s="73">
        <f>2723.0139+253.29221-76.95-57.5-35</f>
        <v>2806.85611</v>
      </c>
      <c r="F24" s="40" t="s">
        <v>224</v>
      </c>
    </row>
    <row r="25" spans="1:6" ht="15.75">
      <c r="A25" s="56"/>
      <c r="B25" s="10" t="s">
        <v>35</v>
      </c>
      <c r="C25" s="56"/>
      <c r="D25" s="73"/>
      <c r="E25" s="73"/>
      <c r="F25" s="38"/>
    </row>
    <row r="26" spans="1:6" ht="15.75">
      <c r="A26" s="7" t="s">
        <v>36</v>
      </c>
      <c r="B26" s="6" t="s">
        <v>32</v>
      </c>
      <c r="C26" s="6" t="s">
        <v>18</v>
      </c>
      <c r="D26" s="29">
        <v>0</v>
      </c>
      <c r="E26" s="29">
        <v>0</v>
      </c>
      <c r="F26" s="13"/>
    </row>
    <row r="27" spans="1:6" ht="15.75">
      <c r="A27" s="7" t="s">
        <v>37</v>
      </c>
      <c r="B27" s="6" t="s">
        <v>38</v>
      </c>
      <c r="C27" s="6" t="s">
        <v>18</v>
      </c>
      <c r="D27" s="32">
        <f>2941.3</f>
        <v>2941.3</v>
      </c>
      <c r="E27" s="32">
        <f>2561.88992</f>
        <v>2561.88992</v>
      </c>
      <c r="F27" s="41"/>
    </row>
    <row r="28" spans="1:6" ht="15.75">
      <c r="A28" s="7" t="s">
        <v>141</v>
      </c>
      <c r="B28" s="6" t="s">
        <v>32</v>
      </c>
      <c r="C28" s="6" t="s">
        <v>18</v>
      </c>
      <c r="D28" s="29">
        <v>0</v>
      </c>
      <c r="E28" s="29">
        <v>0</v>
      </c>
      <c r="F28" s="14"/>
    </row>
    <row r="29" spans="1:6" ht="15.75">
      <c r="A29" s="7" t="s">
        <v>39</v>
      </c>
      <c r="B29" s="6" t="s">
        <v>40</v>
      </c>
      <c r="C29" s="6" t="s">
        <v>18</v>
      </c>
      <c r="D29" s="29">
        <f>D30+D31+D32+D34+D37</f>
        <v>628.31</v>
      </c>
      <c r="E29" s="33">
        <f>SUM(E30:E37)</f>
        <v>684.5578399999999</v>
      </c>
      <c r="F29" s="13"/>
    </row>
    <row r="30" spans="1:6" ht="15.75">
      <c r="A30" s="7" t="s">
        <v>41</v>
      </c>
      <c r="B30" s="6" t="s">
        <v>42</v>
      </c>
      <c r="C30" s="6" t="s">
        <v>18</v>
      </c>
      <c r="D30" s="32">
        <v>0</v>
      </c>
      <c r="E30" s="32">
        <v>0</v>
      </c>
      <c r="F30" s="39" t="s">
        <v>211</v>
      </c>
    </row>
    <row r="31" spans="1:9" ht="15.75">
      <c r="A31" s="7" t="s">
        <v>43</v>
      </c>
      <c r="B31" s="6" t="s">
        <v>44</v>
      </c>
      <c r="C31" s="6" t="s">
        <v>18</v>
      </c>
      <c r="D31" s="32">
        <v>60.89</v>
      </c>
      <c r="E31" s="32">
        <f>0.07905+138-22</f>
        <v>116.07905</v>
      </c>
      <c r="F31" s="42" t="s">
        <v>216</v>
      </c>
      <c r="I31" s="26"/>
    </row>
    <row r="32" spans="1:6" ht="15.75">
      <c r="A32" s="56" t="s">
        <v>45</v>
      </c>
      <c r="B32" s="9" t="s">
        <v>46</v>
      </c>
      <c r="C32" s="56" t="s">
        <v>18</v>
      </c>
      <c r="D32" s="74">
        <v>0</v>
      </c>
      <c r="E32" s="74">
        <v>0</v>
      </c>
      <c r="F32" s="75"/>
    </row>
    <row r="33" spans="1:6" ht="15.75">
      <c r="A33" s="56"/>
      <c r="B33" s="10" t="s">
        <v>47</v>
      </c>
      <c r="C33" s="56"/>
      <c r="D33" s="74"/>
      <c r="E33" s="74"/>
      <c r="F33" s="76"/>
    </row>
    <row r="34" spans="1:6" ht="15.75">
      <c r="A34" s="57" t="s">
        <v>48</v>
      </c>
      <c r="B34" s="9" t="s">
        <v>49</v>
      </c>
      <c r="C34" s="56" t="s">
        <v>18</v>
      </c>
      <c r="D34" s="73">
        <v>0</v>
      </c>
      <c r="E34" s="73">
        <v>0</v>
      </c>
      <c r="F34" s="78"/>
    </row>
    <row r="35" spans="1:6" ht="15.75">
      <c r="A35" s="77"/>
      <c r="B35" s="11" t="s">
        <v>50</v>
      </c>
      <c r="C35" s="56"/>
      <c r="D35" s="73"/>
      <c r="E35" s="73"/>
      <c r="F35" s="78"/>
    </row>
    <row r="36" spans="1:6" ht="15.75">
      <c r="A36" s="55"/>
      <c r="B36" s="10" t="s">
        <v>51</v>
      </c>
      <c r="C36" s="56"/>
      <c r="D36" s="73"/>
      <c r="E36" s="73"/>
      <c r="F36" s="78"/>
    </row>
    <row r="37" spans="1:6" ht="15.75">
      <c r="A37" s="23" t="s">
        <v>52</v>
      </c>
      <c r="B37" s="9" t="s">
        <v>53</v>
      </c>
      <c r="C37" s="6" t="s">
        <v>18</v>
      </c>
      <c r="D37" s="28">
        <f>SUM(D38:D49)</f>
        <v>567.42</v>
      </c>
      <c r="E37" s="32">
        <f>SUM(E38:E49)</f>
        <v>568.47879</v>
      </c>
      <c r="F37" s="13"/>
    </row>
    <row r="38" spans="1:6" ht="15.75">
      <c r="A38" s="57" t="s">
        <v>152</v>
      </c>
      <c r="B38" s="20" t="s">
        <v>154</v>
      </c>
      <c r="C38" s="57" t="s">
        <v>18</v>
      </c>
      <c r="D38" s="81">
        <v>360</v>
      </c>
      <c r="E38" s="81">
        <f>360</f>
        <v>360</v>
      </c>
      <c r="F38" s="40" t="s">
        <v>217</v>
      </c>
    </row>
    <row r="39" spans="1:6" ht="15.75">
      <c r="A39" s="77"/>
      <c r="B39" s="21" t="s">
        <v>155</v>
      </c>
      <c r="C39" s="77"/>
      <c r="D39" s="82"/>
      <c r="E39" s="82"/>
      <c r="F39" s="43" t="s">
        <v>218</v>
      </c>
    </row>
    <row r="40" spans="1:6" ht="15.75">
      <c r="A40" s="55"/>
      <c r="B40" s="22" t="s">
        <v>165</v>
      </c>
      <c r="C40" s="55"/>
      <c r="D40" s="83"/>
      <c r="E40" s="83"/>
      <c r="F40" s="38"/>
    </row>
    <row r="41" spans="1:6" ht="15.75">
      <c r="A41" s="24" t="s">
        <v>153</v>
      </c>
      <c r="B41" s="10" t="s">
        <v>156</v>
      </c>
      <c r="C41" s="6" t="s">
        <v>18</v>
      </c>
      <c r="D41" s="28">
        <v>11.08</v>
      </c>
      <c r="E41" s="32">
        <f>11.08</f>
        <v>11.08</v>
      </c>
      <c r="F41" s="39" t="s">
        <v>209</v>
      </c>
    </row>
    <row r="42" spans="1:6" ht="15.75">
      <c r="A42" s="24" t="s">
        <v>157</v>
      </c>
      <c r="B42" s="10" t="s">
        <v>158</v>
      </c>
      <c r="C42" s="6" t="s">
        <v>18</v>
      </c>
      <c r="D42" s="28">
        <v>8.64</v>
      </c>
      <c r="E42" s="32">
        <f>8.63623</f>
        <v>8.63623</v>
      </c>
      <c r="F42" s="6" t="s">
        <v>208</v>
      </c>
    </row>
    <row r="43" spans="1:6" ht="15.75">
      <c r="A43" s="25" t="s">
        <v>160</v>
      </c>
      <c r="B43" s="15" t="s">
        <v>159</v>
      </c>
      <c r="C43" s="19" t="s">
        <v>18</v>
      </c>
      <c r="D43" s="28">
        <f>E43</f>
        <v>62</v>
      </c>
      <c r="E43" s="32">
        <f>62.035-0.035</f>
        <v>62</v>
      </c>
      <c r="F43" s="39" t="s">
        <v>210</v>
      </c>
    </row>
    <row r="44" spans="1:6" ht="15.75">
      <c r="A44" s="25" t="s">
        <v>162</v>
      </c>
      <c r="B44" s="15" t="s">
        <v>161</v>
      </c>
      <c r="C44" s="19" t="s">
        <v>18</v>
      </c>
      <c r="D44" s="32">
        <v>18.15</v>
      </c>
      <c r="E44" s="32">
        <f>14.75+3.4</f>
        <v>18.15</v>
      </c>
      <c r="F44" s="41" t="s">
        <v>207</v>
      </c>
    </row>
    <row r="45" spans="1:6" ht="15.75">
      <c r="A45" s="25" t="s">
        <v>163</v>
      </c>
      <c r="B45" s="15" t="s">
        <v>164</v>
      </c>
      <c r="C45" s="19" t="s">
        <v>18</v>
      </c>
      <c r="D45" s="28">
        <v>15.9</v>
      </c>
      <c r="E45" s="32">
        <f>1.325*12</f>
        <v>15.899999999999999</v>
      </c>
      <c r="F45" s="39" t="s">
        <v>198</v>
      </c>
    </row>
    <row r="46" spans="1:6" ht="15.75">
      <c r="A46" s="25" t="s">
        <v>181</v>
      </c>
      <c r="B46" s="15" t="s">
        <v>196</v>
      </c>
      <c r="C46" s="19" t="s">
        <v>18</v>
      </c>
      <c r="D46" s="32">
        <v>43.65</v>
      </c>
      <c r="E46" s="32">
        <f>43.64756-0.52542-0.26271-0.26271-0.26271-0.26271</f>
        <v>42.07130000000001</v>
      </c>
      <c r="F46" s="39" t="s">
        <v>206</v>
      </c>
    </row>
    <row r="47" spans="1:6" ht="15.75">
      <c r="A47" s="25" t="s">
        <v>194</v>
      </c>
      <c r="B47" s="15" t="s">
        <v>197</v>
      </c>
      <c r="C47" s="19" t="s">
        <v>18</v>
      </c>
      <c r="D47" s="32">
        <v>48</v>
      </c>
      <c r="E47" s="32">
        <f>D47</f>
        <v>48</v>
      </c>
      <c r="F47" s="39" t="s">
        <v>205</v>
      </c>
    </row>
    <row r="48" spans="1:6" ht="15.75">
      <c r="A48" s="25" t="s">
        <v>195</v>
      </c>
      <c r="B48" s="15" t="s">
        <v>199</v>
      </c>
      <c r="C48" s="19" t="s">
        <v>18</v>
      </c>
      <c r="D48" s="32">
        <v>0</v>
      </c>
      <c r="E48" s="32">
        <f>1.57626+0.035</f>
        <v>1.61126</v>
      </c>
      <c r="F48" s="39" t="s">
        <v>203</v>
      </c>
    </row>
    <row r="49" spans="1:6" ht="15.75">
      <c r="A49" s="18" t="s">
        <v>202</v>
      </c>
      <c r="B49" s="19" t="s">
        <v>201</v>
      </c>
      <c r="C49" s="19" t="s">
        <v>18</v>
      </c>
      <c r="D49" s="54">
        <v>0</v>
      </c>
      <c r="E49" s="54">
        <f>1.03</f>
        <v>1.03</v>
      </c>
      <c r="F49" s="39" t="s">
        <v>204</v>
      </c>
    </row>
    <row r="50" spans="1:6" ht="15.75">
      <c r="A50" s="7" t="s">
        <v>54</v>
      </c>
      <c r="B50" s="6" t="s">
        <v>55</v>
      </c>
      <c r="C50" s="6" t="s">
        <v>18</v>
      </c>
      <c r="D50" s="32">
        <f>D51+D52</f>
        <v>725.73</v>
      </c>
      <c r="E50" s="32">
        <f>3668.62419-E14-E52-E86-E58-E51</f>
        <v>-3489.3740599999996</v>
      </c>
      <c r="F50" s="41" t="s">
        <v>221</v>
      </c>
    </row>
    <row r="51" spans="1:6" ht="15.75">
      <c r="A51" s="7" t="s">
        <v>56</v>
      </c>
      <c r="B51" s="6" t="s">
        <v>57</v>
      </c>
      <c r="C51" s="6" t="s">
        <v>18</v>
      </c>
      <c r="D51" s="32">
        <f>30.02</f>
        <v>30.02</v>
      </c>
      <c r="E51" s="32">
        <v>5.714</v>
      </c>
      <c r="F51" s="41" t="s">
        <v>220</v>
      </c>
    </row>
    <row r="52" spans="1:6" ht="15.75">
      <c r="A52" s="7" t="s">
        <v>58</v>
      </c>
      <c r="B52" s="6" t="s">
        <v>59</v>
      </c>
      <c r="C52" s="6" t="s">
        <v>18</v>
      </c>
      <c r="D52" s="29">
        <f>D60+D61+D62</f>
        <v>695.71</v>
      </c>
      <c r="E52" s="52">
        <v>0</v>
      </c>
      <c r="F52" s="39" t="s">
        <v>219</v>
      </c>
    </row>
    <row r="53" spans="1:6" ht="15.75">
      <c r="A53" s="56" t="s">
        <v>60</v>
      </c>
      <c r="B53" s="1" t="s">
        <v>63</v>
      </c>
      <c r="C53" s="57" t="s">
        <v>18</v>
      </c>
      <c r="D53" s="66">
        <v>0</v>
      </c>
      <c r="E53" s="79">
        <v>0</v>
      </c>
      <c r="F53" s="80"/>
    </row>
    <row r="54" spans="1:6" ht="15.75">
      <c r="A54" s="56"/>
      <c r="B54" s="1" t="s">
        <v>64</v>
      </c>
      <c r="C54" s="55"/>
      <c r="D54" s="68"/>
      <c r="E54" s="79"/>
      <c r="F54" s="80"/>
    </row>
    <row r="55" spans="1:6" ht="15.75">
      <c r="A55" s="56" t="s">
        <v>65</v>
      </c>
      <c r="B55" s="9" t="s">
        <v>61</v>
      </c>
      <c r="C55" s="57" t="s">
        <v>18</v>
      </c>
      <c r="D55" s="79">
        <v>0</v>
      </c>
      <c r="E55" s="79">
        <v>0</v>
      </c>
      <c r="F55" s="80"/>
    </row>
    <row r="56" spans="1:6" ht="15.75">
      <c r="A56" s="56"/>
      <c r="B56" s="10" t="s">
        <v>62</v>
      </c>
      <c r="C56" s="55"/>
      <c r="D56" s="79"/>
      <c r="E56" s="79"/>
      <c r="F56" s="80"/>
    </row>
    <row r="57" spans="1:6" ht="15.75">
      <c r="A57" s="7" t="s">
        <v>66</v>
      </c>
      <c r="B57" s="6" t="s">
        <v>67</v>
      </c>
      <c r="C57" s="6" t="s">
        <v>18</v>
      </c>
      <c r="D57" s="29">
        <v>0</v>
      </c>
      <c r="E57" s="29">
        <v>0</v>
      </c>
      <c r="F57" s="13"/>
    </row>
    <row r="58" spans="1:6" ht="15.75">
      <c r="A58" s="57" t="s">
        <v>68</v>
      </c>
      <c r="B58" s="9" t="s">
        <v>185</v>
      </c>
      <c r="C58" s="57" t="s">
        <v>18</v>
      </c>
      <c r="D58" s="79">
        <f>D60+D61+D62</f>
        <v>695.71</v>
      </c>
      <c r="E58" s="73">
        <f>E60+E61+E62</f>
        <v>767.18187</v>
      </c>
      <c r="F58" s="80"/>
    </row>
    <row r="59" spans="1:6" ht="15.75">
      <c r="A59" s="55"/>
      <c r="B59" s="10" t="s">
        <v>186</v>
      </c>
      <c r="C59" s="55"/>
      <c r="D59" s="79"/>
      <c r="E59" s="73"/>
      <c r="F59" s="80"/>
    </row>
    <row r="60" spans="1:6" ht="15.75">
      <c r="A60" s="27" t="s">
        <v>178</v>
      </c>
      <c r="B60" s="11" t="s">
        <v>182</v>
      </c>
      <c r="C60" s="6" t="s">
        <v>18</v>
      </c>
      <c r="D60" s="31">
        <f>560.71</f>
        <v>560.71</v>
      </c>
      <c r="E60" s="31">
        <f>561.867</f>
        <v>561.867</v>
      </c>
      <c r="F60" s="47" t="s">
        <v>220</v>
      </c>
    </row>
    <row r="61" spans="1:6" ht="15.75">
      <c r="A61" s="27" t="s">
        <v>179</v>
      </c>
      <c r="B61" s="39" t="s">
        <v>183</v>
      </c>
      <c r="C61" s="6" t="s">
        <v>18</v>
      </c>
      <c r="D61" s="30">
        <f>120.066</f>
        <v>120.066</v>
      </c>
      <c r="E61" s="53">
        <f>1.07998+76.95+57.5+35</f>
        <v>170.52998000000002</v>
      </c>
      <c r="F61" s="47" t="s">
        <v>223</v>
      </c>
    </row>
    <row r="62" spans="1:6" ht="15.75">
      <c r="A62" s="27" t="s">
        <v>180</v>
      </c>
      <c r="B62" s="6" t="s">
        <v>184</v>
      </c>
      <c r="C62" s="6" t="s">
        <v>18</v>
      </c>
      <c r="D62" s="30">
        <f>14.934</f>
        <v>14.934</v>
      </c>
      <c r="E62" s="31">
        <f>34.58489+0.2</f>
        <v>34.784890000000004</v>
      </c>
      <c r="F62" s="51" t="s">
        <v>222</v>
      </c>
    </row>
    <row r="63" spans="1:6" ht="15.75">
      <c r="A63" s="56" t="s">
        <v>69</v>
      </c>
      <c r="B63" s="9" t="s">
        <v>70</v>
      </c>
      <c r="C63" s="57" t="s">
        <v>18</v>
      </c>
      <c r="D63" s="79">
        <v>0</v>
      </c>
      <c r="E63" s="73">
        <v>0</v>
      </c>
      <c r="F63" s="80"/>
    </row>
    <row r="64" spans="1:6" ht="15.75">
      <c r="A64" s="56"/>
      <c r="B64" s="11" t="s">
        <v>71</v>
      </c>
      <c r="C64" s="77"/>
      <c r="D64" s="79"/>
      <c r="E64" s="73"/>
      <c r="F64" s="80"/>
    </row>
    <row r="65" spans="1:6" ht="15.75">
      <c r="A65" s="56"/>
      <c r="B65" s="10" t="s">
        <v>72</v>
      </c>
      <c r="C65" s="55"/>
      <c r="D65" s="79"/>
      <c r="E65" s="73"/>
      <c r="F65" s="80"/>
    </row>
    <row r="66" spans="1:6" ht="15.75">
      <c r="A66" s="56" t="s">
        <v>73</v>
      </c>
      <c r="B66" s="9" t="s">
        <v>74</v>
      </c>
      <c r="C66" s="56" t="s">
        <v>18</v>
      </c>
      <c r="D66" s="79">
        <f>D69</f>
        <v>0</v>
      </c>
      <c r="E66" s="73">
        <v>0</v>
      </c>
      <c r="F66" s="80"/>
    </row>
    <row r="67" spans="1:6" ht="15.75">
      <c r="A67" s="56"/>
      <c r="B67" s="11" t="s">
        <v>75</v>
      </c>
      <c r="C67" s="56"/>
      <c r="D67" s="79"/>
      <c r="E67" s="73"/>
      <c r="F67" s="80"/>
    </row>
    <row r="68" spans="1:6" ht="15.75">
      <c r="A68" s="56"/>
      <c r="B68" s="10" t="s">
        <v>76</v>
      </c>
      <c r="C68" s="56"/>
      <c r="D68" s="79"/>
      <c r="E68" s="73"/>
      <c r="F68" s="80"/>
    </row>
    <row r="69" spans="1:6" ht="15.75">
      <c r="A69" s="57" t="s">
        <v>77</v>
      </c>
      <c r="B69" s="9" t="s">
        <v>78</v>
      </c>
      <c r="C69" s="56" t="s">
        <v>18</v>
      </c>
      <c r="D69" s="79">
        <v>0</v>
      </c>
      <c r="E69" s="73">
        <v>0</v>
      </c>
      <c r="F69" s="84"/>
    </row>
    <row r="70" spans="1:6" ht="15.75">
      <c r="A70" s="77"/>
      <c r="B70" s="11" t="s">
        <v>79</v>
      </c>
      <c r="C70" s="56"/>
      <c r="D70" s="79"/>
      <c r="E70" s="73"/>
      <c r="F70" s="84"/>
    </row>
    <row r="71" spans="1:6" ht="15.75">
      <c r="A71" s="77"/>
      <c r="B71" s="11" t="s">
        <v>80</v>
      </c>
      <c r="C71" s="56"/>
      <c r="D71" s="79"/>
      <c r="E71" s="73"/>
      <c r="F71" s="84"/>
    </row>
    <row r="72" spans="1:6" ht="15.75">
      <c r="A72" s="77"/>
      <c r="B72" s="11" t="s">
        <v>81</v>
      </c>
      <c r="C72" s="56"/>
      <c r="D72" s="79"/>
      <c r="E72" s="73"/>
      <c r="F72" s="84"/>
    </row>
    <row r="73" spans="1:6" ht="15.75">
      <c r="A73" s="55"/>
      <c r="B73" s="10" t="s">
        <v>82</v>
      </c>
      <c r="C73" s="56"/>
      <c r="D73" s="79"/>
      <c r="E73" s="73"/>
      <c r="F73" s="84"/>
    </row>
    <row r="74" spans="1:6" ht="15.75">
      <c r="A74" s="57" t="s">
        <v>83</v>
      </c>
      <c r="B74" s="9" t="s">
        <v>84</v>
      </c>
      <c r="C74" s="56" t="s">
        <v>86</v>
      </c>
      <c r="D74" s="79">
        <v>0</v>
      </c>
      <c r="E74" s="73">
        <v>0</v>
      </c>
      <c r="F74" s="80"/>
    </row>
    <row r="75" spans="1:6" ht="15.75">
      <c r="A75" s="55"/>
      <c r="B75" s="10" t="s">
        <v>85</v>
      </c>
      <c r="C75" s="56"/>
      <c r="D75" s="79"/>
      <c r="E75" s="73"/>
      <c r="F75" s="80"/>
    </row>
    <row r="76" spans="1:6" ht="15.75">
      <c r="A76" s="57" t="s">
        <v>87</v>
      </c>
      <c r="B76" s="9" t="s">
        <v>88</v>
      </c>
      <c r="C76" s="56" t="s">
        <v>18</v>
      </c>
      <c r="D76" s="79">
        <v>0</v>
      </c>
      <c r="E76" s="73">
        <v>0</v>
      </c>
      <c r="F76" s="80"/>
    </row>
    <row r="77" spans="1:6" ht="15.75">
      <c r="A77" s="77"/>
      <c r="B77" s="11" t="s">
        <v>89</v>
      </c>
      <c r="C77" s="56"/>
      <c r="D77" s="79"/>
      <c r="E77" s="73"/>
      <c r="F77" s="80"/>
    </row>
    <row r="78" spans="1:6" ht="15.75">
      <c r="A78" s="77"/>
      <c r="B78" s="11" t="s">
        <v>90</v>
      </c>
      <c r="C78" s="56"/>
      <c r="D78" s="79"/>
      <c r="E78" s="73"/>
      <c r="F78" s="80"/>
    </row>
    <row r="79" spans="1:6" ht="15.75">
      <c r="A79" s="77"/>
      <c r="B79" s="11" t="s">
        <v>91</v>
      </c>
      <c r="C79" s="56"/>
      <c r="D79" s="79"/>
      <c r="E79" s="73"/>
      <c r="F79" s="80"/>
    </row>
    <row r="80" spans="1:6" ht="15.75">
      <c r="A80" s="77"/>
      <c r="B80" s="11" t="s">
        <v>92</v>
      </c>
      <c r="C80" s="56"/>
      <c r="D80" s="79"/>
      <c r="E80" s="73"/>
      <c r="F80" s="80"/>
    </row>
    <row r="81" spans="1:6" ht="15.75">
      <c r="A81" s="77"/>
      <c r="B81" s="11" t="s">
        <v>93</v>
      </c>
      <c r="C81" s="56"/>
      <c r="D81" s="79"/>
      <c r="E81" s="73"/>
      <c r="F81" s="80"/>
    </row>
    <row r="82" spans="1:6" ht="15.75">
      <c r="A82" s="77"/>
      <c r="B82" s="11" t="s">
        <v>94</v>
      </c>
      <c r="C82" s="56"/>
      <c r="D82" s="79"/>
      <c r="E82" s="73"/>
      <c r="F82" s="80"/>
    </row>
    <row r="83" spans="1:6" ht="15.75">
      <c r="A83" s="55"/>
      <c r="B83" s="10" t="s">
        <v>95</v>
      </c>
      <c r="C83" s="56"/>
      <c r="D83" s="79"/>
      <c r="E83" s="73"/>
      <c r="F83" s="80"/>
    </row>
    <row r="84" spans="1:6" ht="15.75">
      <c r="A84" s="57" t="s">
        <v>96</v>
      </c>
      <c r="B84" s="9" t="s">
        <v>99</v>
      </c>
      <c r="C84" s="56" t="s">
        <v>18</v>
      </c>
      <c r="D84" s="79">
        <f>D18+D26+D28</f>
        <v>0</v>
      </c>
      <c r="E84" s="79">
        <f>E26+E18+E23</f>
        <v>0</v>
      </c>
      <c r="F84" s="80"/>
    </row>
    <row r="85" spans="1:6" ht="15.75">
      <c r="A85" s="55"/>
      <c r="B85" s="10" t="s">
        <v>97</v>
      </c>
      <c r="C85" s="56"/>
      <c r="D85" s="79"/>
      <c r="E85" s="79"/>
      <c r="F85" s="80"/>
    </row>
    <row r="86" spans="1:6" ht="15.75">
      <c r="A86" s="56" t="s">
        <v>98</v>
      </c>
      <c r="B86" s="9" t="s">
        <v>100</v>
      </c>
      <c r="C86" s="56" t="s">
        <v>18</v>
      </c>
      <c r="D86" s="73">
        <f>515.5954</f>
        <v>515.5954</v>
      </c>
      <c r="E86" s="73">
        <f>138.67647</f>
        <v>138.67647</v>
      </c>
      <c r="F86" s="40" t="s">
        <v>187</v>
      </c>
    </row>
    <row r="87" spans="1:11" ht="15.75">
      <c r="A87" s="56"/>
      <c r="B87" s="11" t="s">
        <v>101</v>
      </c>
      <c r="C87" s="56"/>
      <c r="D87" s="73"/>
      <c r="E87" s="73"/>
      <c r="F87" s="43" t="s">
        <v>188</v>
      </c>
      <c r="I87" s="26"/>
      <c r="K87" s="34"/>
    </row>
    <row r="88" spans="1:6" ht="15.75">
      <c r="A88" s="56"/>
      <c r="B88" s="10" t="s">
        <v>102</v>
      </c>
      <c r="C88" s="56"/>
      <c r="D88" s="73"/>
      <c r="E88" s="73"/>
      <c r="F88" s="38" t="s">
        <v>200</v>
      </c>
    </row>
    <row r="89" spans="1:9" ht="15.75">
      <c r="A89" s="57" t="s">
        <v>14</v>
      </c>
      <c r="B89" s="9" t="s">
        <v>103</v>
      </c>
      <c r="C89" s="57" t="s">
        <v>105</v>
      </c>
      <c r="D89" s="73">
        <v>281</v>
      </c>
      <c r="E89" s="73">
        <v>74.317</v>
      </c>
      <c r="F89" s="40" t="s">
        <v>189</v>
      </c>
      <c r="I89" s="26"/>
    </row>
    <row r="90" spans="1:11" ht="15.75">
      <c r="A90" s="55"/>
      <c r="B90" s="10" t="s">
        <v>104</v>
      </c>
      <c r="C90" s="55"/>
      <c r="D90" s="73"/>
      <c r="E90" s="73"/>
      <c r="F90" s="38" t="s">
        <v>190</v>
      </c>
      <c r="K90" s="34"/>
    </row>
    <row r="91" spans="1:6" ht="15.75">
      <c r="A91" s="57" t="s">
        <v>54</v>
      </c>
      <c r="B91" s="9" t="s">
        <v>103</v>
      </c>
      <c r="C91" s="56" t="s">
        <v>18</v>
      </c>
      <c r="D91" s="73">
        <v>1.889</v>
      </c>
      <c r="E91" s="73">
        <f>1.8723</f>
        <v>1.8723</v>
      </c>
      <c r="F91" s="85"/>
    </row>
    <row r="92" spans="1:6" ht="15.75">
      <c r="A92" s="77"/>
      <c r="B92" s="11" t="s">
        <v>106</v>
      </c>
      <c r="C92" s="56"/>
      <c r="D92" s="73"/>
      <c r="E92" s="73"/>
      <c r="F92" s="86"/>
    </row>
    <row r="93" spans="1:6" ht="15.75">
      <c r="A93" s="77"/>
      <c r="B93" s="11" t="s">
        <v>107</v>
      </c>
      <c r="C93" s="56"/>
      <c r="D93" s="73"/>
      <c r="E93" s="73"/>
      <c r="F93" s="86"/>
    </row>
    <row r="94" spans="1:6" ht="15.75">
      <c r="A94" s="55"/>
      <c r="B94" s="10" t="s">
        <v>108</v>
      </c>
      <c r="C94" s="56"/>
      <c r="D94" s="73"/>
      <c r="E94" s="73"/>
      <c r="F94" s="87"/>
    </row>
    <row r="95" spans="1:6" ht="15.75">
      <c r="A95" s="57" t="s">
        <v>109</v>
      </c>
      <c r="B95" s="9" t="s">
        <v>135</v>
      </c>
      <c r="C95" s="57" t="s">
        <v>16</v>
      </c>
      <c r="D95" s="88" t="s">
        <v>16</v>
      </c>
      <c r="E95" s="88" t="s">
        <v>16</v>
      </c>
      <c r="F95" s="57" t="s">
        <v>16</v>
      </c>
    </row>
    <row r="96" spans="1:6" ht="15.75">
      <c r="A96" s="77"/>
      <c r="B96" s="11" t="s">
        <v>110</v>
      </c>
      <c r="C96" s="77"/>
      <c r="D96" s="89"/>
      <c r="E96" s="89"/>
      <c r="F96" s="77"/>
    </row>
    <row r="97" spans="1:6" ht="15.75">
      <c r="A97" s="77"/>
      <c r="B97" s="11" t="s">
        <v>111</v>
      </c>
      <c r="C97" s="77"/>
      <c r="D97" s="89"/>
      <c r="E97" s="89"/>
      <c r="F97" s="77"/>
    </row>
    <row r="98" spans="1:6" ht="15.75">
      <c r="A98" s="55"/>
      <c r="B98" s="10" t="s">
        <v>112</v>
      </c>
      <c r="C98" s="55"/>
      <c r="D98" s="90"/>
      <c r="E98" s="90"/>
      <c r="F98" s="55"/>
    </row>
    <row r="99" spans="1:6" ht="15.75">
      <c r="A99" s="57">
        <v>1</v>
      </c>
      <c r="B99" s="17" t="s">
        <v>115</v>
      </c>
      <c r="C99" s="57" t="s">
        <v>114</v>
      </c>
      <c r="D99" s="66">
        <v>2</v>
      </c>
      <c r="E99" s="58">
        <v>2</v>
      </c>
      <c r="F99" s="57"/>
    </row>
    <row r="100" spans="1:6" ht="15.75">
      <c r="A100" s="55"/>
      <c r="B100" s="15" t="s">
        <v>113</v>
      </c>
      <c r="C100" s="55"/>
      <c r="D100" s="68"/>
      <c r="E100" s="59"/>
      <c r="F100" s="55"/>
    </row>
    <row r="101" spans="1:6" ht="15.75">
      <c r="A101" s="7">
        <v>2</v>
      </c>
      <c r="B101" s="6" t="s">
        <v>116</v>
      </c>
      <c r="C101" s="7" t="s">
        <v>117</v>
      </c>
      <c r="D101" s="29">
        <v>12</v>
      </c>
      <c r="E101" s="44">
        <v>12</v>
      </c>
      <c r="F101" s="6"/>
    </row>
    <row r="102" spans="1:6" ht="15.75">
      <c r="A102" s="91" t="s">
        <v>144</v>
      </c>
      <c r="B102" s="9" t="s">
        <v>118</v>
      </c>
      <c r="C102" s="57" t="s">
        <v>119</v>
      </c>
      <c r="D102" s="66">
        <v>0</v>
      </c>
      <c r="E102" s="58">
        <v>0</v>
      </c>
      <c r="F102" s="57"/>
    </row>
    <row r="103" spans="1:6" ht="15.75">
      <c r="A103" s="55"/>
      <c r="B103" s="10" t="s">
        <v>142</v>
      </c>
      <c r="C103" s="55"/>
      <c r="D103" s="68"/>
      <c r="E103" s="59"/>
      <c r="F103" s="55"/>
    </row>
    <row r="104" spans="1:6" ht="15.75">
      <c r="A104" s="57">
        <v>3</v>
      </c>
      <c r="B104" s="9" t="s">
        <v>120</v>
      </c>
      <c r="C104" s="57" t="s">
        <v>119</v>
      </c>
      <c r="D104" s="79">
        <f>15.68+53.867</f>
        <v>69.547</v>
      </c>
      <c r="E104" s="73">
        <f>D104</f>
        <v>69.547</v>
      </c>
      <c r="F104" s="56"/>
    </row>
    <row r="105" spans="1:6" ht="15.75">
      <c r="A105" s="55"/>
      <c r="B105" s="10" t="s">
        <v>121</v>
      </c>
      <c r="C105" s="55"/>
      <c r="D105" s="79"/>
      <c r="E105" s="73"/>
      <c r="F105" s="56"/>
    </row>
    <row r="106" spans="1:6" ht="15.75">
      <c r="A106" s="56" t="s">
        <v>145</v>
      </c>
      <c r="B106" s="9" t="s">
        <v>122</v>
      </c>
      <c r="C106" s="57" t="s">
        <v>119</v>
      </c>
      <c r="D106" s="79">
        <f>15.68</f>
        <v>15.68</v>
      </c>
      <c r="E106" s="73">
        <f>D106</f>
        <v>15.68</v>
      </c>
      <c r="F106" s="56"/>
    </row>
    <row r="107" spans="1:6" ht="15.75">
      <c r="A107" s="56"/>
      <c r="B107" s="15" t="s">
        <v>143</v>
      </c>
      <c r="C107" s="55"/>
      <c r="D107" s="79"/>
      <c r="E107" s="73"/>
      <c r="F107" s="56"/>
    </row>
    <row r="108" spans="1:6" ht="15.75">
      <c r="A108" s="57" t="s">
        <v>146</v>
      </c>
      <c r="B108" s="9" t="s">
        <v>122</v>
      </c>
      <c r="C108" s="57" t="s">
        <v>119</v>
      </c>
      <c r="D108" s="79">
        <f>53.867</f>
        <v>53.867</v>
      </c>
      <c r="E108" s="73">
        <f>D108</f>
        <v>53.867</v>
      </c>
      <c r="F108" s="56"/>
    </row>
    <row r="109" spans="1:6" ht="15.75">
      <c r="A109" s="55"/>
      <c r="B109" s="15" t="s">
        <v>147</v>
      </c>
      <c r="C109" s="55"/>
      <c r="D109" s="79"/>
      <c r="E109" s="73"/>
      <c r="F109" s="56"/>
    </row>
    <row r="110" spans="1:6" ht="15.75">
      <c r="A110" s="92">
        <v>4</v>
      </c>
      <c r="B110" s="17" t="s">
        <v>149</v>
      </c>
      <c r="C110" s="93" t="s">
        <v>119</v>
      </c>
      <c r="D110" s="73">
        <f>110.4+18</f>
        <v>128.4</v>
      </c>
      <c r="E110" s="73">
        <f>D110</f>
        <v>128.4</v>
      </c>
      <c r="F110" s="57"/>
    </row>
    <row r="111" spans="1:6" ht="15.75">
      <c r="A111" s="92"/>
      <c r="B111" s="15" t="s">
        <v>150</v>
      </c>
      <c r="C111" s="94"/>
      <c r="D111" s="73"/>
      <c r="E111" s="73"/>
      <c r="F111" s="55"/>
    </row>
    <row r="112" spans="1:6" ht="15.75">
      <c r="A112" s="92" t="s">
        <v>148</v>
      </c>
      <c r="B112" s="17" t="s">
        <v>122</v>
      </c>
      <c r="C112" s="93" t="s">
        <v>119</v>
      </c>
      <c r="D112" s="73">
        <v>18</v>
      </c>
      <c r="E112" s="73">
        <f>D112</f>
        <v>18</v>
      </c>
      <c r="F112" s="57"/>
    </row>
    <row r="113" spans="1:6" ht="15.75">
      <c r="A113" s="92"/>
      <c r="B113" s="15" t="s">
        <v>151</v>
      </c>
      <c r="C113" s="94"/>
      <c r="D113" s="73"/>
      <c r="E113" s="73"/>
      <c r="F113" s="55"/>
    </row>
    <row r="114" spans="1:6" ht="15.75">
      <c r="A114" s="7">
        <v>5</v>
      </c>
      <c r="B114" s="6" t="s">
        <v>123</v>
      </c>
      <c r="C114" s="7" t="s">
        <v>124</v>
      </c>
      <c r="D114" s="29">
        <f>D115+D116</f>
        <v>24.4308</v>
      </c>
      <c r="E114" s="45">
        <f>D114</f>
        <v>24.4308</v>
      </c>
      <c r="F114" s="6"/>
    </row>
    <row r="115" spans="1:6" ht="15.75">
      <c r="A115" s="4" t="s">
        <v>139</v>
      </c>
      <c r="B115" s="9" t="s">
        <v>137</v>
      </c>
      <c r="C115" s="4" t="s">
        <v>124</v>
      </c>
      <c r="D115" s="30">
        <f>4.48</f>
        <v>4.48</v>
      </c>
      <c r="E115" s="46">
        <f>D115</f>
        <v>4.48</v>
      </c>
      <c r="F115" s="3"/>
    </row>
    <row r="116" spans="1:6" ht="15.75">
      <c r="A116" s="3" t="s">
        <v>140</v>
      </c>
      <c r="B116" s="9" t="s">
        <v>138</v>
      </c>
      <c r="C116" s="4" t="s">
        <v>124</v>
      </c>
      <c r="D116" s="30">
        <f>19.9508</f>
        <v>19.9508</v>
      </c>
      <c r="E116" s="46">
        <f>D116</f>
        <v>19.9508</v>
      </c>
      <c r="F116" s="5"/>
    </row>
    <row r="117" spans="1:6" ht="15.75">
      <c r="A117" s="18">
        <v>6</v>
      </c>
      <c r="B117" s="19" t="s">
        <v>125</v>
      </c>
      <c r="C117" s="18" t="s">
        <v>126</v>
      </c>
      <c r="D117" s="28">
        <v>100</v>
      </c>
      <c r="E117" s="44">
        <v>100</v>
      </c>
      <c r="F117" s="19"/>
    </row>
    <row r="118" spans="1:6" ht="15.75">
      <c r="A118" s="57">
        <v>7</v>
      </c>
      <c r="B118" s="9" t="s">
        <v>127</v>
      </c>
      <c r="C118" s="57" t="s">
        <v>18</v>
      </c>
      <c r="D118" s="79">
        <v>0</v>
      </c>
      <c r="E118" s="73">
        <v>0</v>
      </c>
      <c r="F118" s="56"/>
    </row>
    <row r="119" spans="1:6" ht="15.75">
      <c r="A119" s="55"/>
      <c r="B119" s="10" t="s">
        <v>128</v>
      </c>
      <c r="C119" s="55"/>
      <c r="D119" s="79"/>
      <c r="E119" s="73"/>
      <c r="F119" s="56"/>
    </row>
    <row r="120" spans="1:6" ht="15.75">
      <c r="A120" s="57" t="s">
        <v>129</v>
      </c>
      <c r="B120" s="9" t="s">
        <v>130</v>
      </c>
      <c r="C120" s="57" t="s">
        <v>18</v>
      </c>
      <c r="D120" s="79">
        <v>0</v>
      </c>
      <c r="E120" s="73">
        <v>0</v>
      </c>
      <c r="F120" s="56"/>
    </row>
    <row r="121" spans="1:6" ht="15.75">
      <c r="A121" s="55"/>
      <c r="B121" s="10" t="s">
        <v>82</v>
      </c>
      <c r="C121" s="55"/>
      <c r="D121" s="79"/>
      <c r="E121" s="73"/>
      <c r="F121" s="56"/>
    </row>
    <row r="122" spans="1:9" ht="15.75">
      <c r="A122" s="56">
        <v>8</v>
      </c>
      <c r="B122" s="9" t="s">
        <v>131</v>
      </c>
      <c r="C122" s="56" t="s">
        <v>126</v>
      </c>
      <c r="D122" s="66">
        <v>4.62</v>
      </c>
      <c r="E122" s="88" t="s">
        <v>16</v>
      </c>
      <c r="F122" s="56" t="s">
        <v>16</v>
      </c>
      <c r="I122" s="26"/>
    </row>
    <row r="123" spans="1:6" ht="15.75">
      <c r="A123" s="56"/>
      <c r="B123" s="11" t="s">
        <v>132</v>
      </c>
      <c r="C123" s="56"/>
      <c r="D123" s="67"/>
      <c r="E123" s="89"/>
      <c r="F123" s="56"/>
    </row>
    <row r="124" spans="1:6" ht="15.75">
      <c r="A124" s="56"/>
      <c r="B124" s="10" t="s">
        <v>133</v>
      </c>
      <c r="C124" s="56"/>
      <c r="D124" s="68"/>
      <c r="E124" s="90"/>
      <c r="F124" s="56"/>
    </row>
    <row r="126" ht="15.75">
      <c r="A126" s="1" t="s">
        <v>134</v>
      </c>
    </row>
    <row r="128" ht="15.75">
      <c r="A128" s="1" t="s">
        <v>166</v>
      </c>
    </row>
    <row r="129" ht="15.75">
      <c r="A129" s="1" t="s">
        <v>167</v>
      </c>
    </row>
    <row r="130" ht="15.75">
      <c r="A130" s="1" t="s">
        <v>168</v>
      </c>
    </row>
    <row r="132" ht="15.75">
      <c r="A132" s="1" t="s">
        <v>169</v>
      </c>
    </row>
    <row r="133" ht="15.75">
      <c r="A133" s="1" t="s">
        <v>170</v>
      </c>
    </row>
    <row r="135" ht="15.75">
      <c r="A135" s="1" t="s">
        <v>171</v>
      </c>
    </row>
    <row r="136" ht="15.75">
      <c r="A136" s="1" t="s">
        <v>172</v>
      </c>
    </row>
    <row r="138" ht="15.75">
      <c r="A138" s="1" t="s">
        <v>173</v>
      </c>
    </row>
    <row r="139" ht="15.75">
      <c r="A139" s="1" t="s">
        <v>174</v>
      </c>
    </row>
    <row r="140" ht="15.75">
      <c r="A140" s="1" t="s">
        <v>175</v>
      </c>
    </row>
    <row r="142" ht="15.75">
      <c r="A142" s="1" t="s">
        <v>176</v>
      </c>
    </row>
    <row r="143" ht="15.75">
      <c r="A143" s="1" t="s">
        <v>177</v>
      </c>
    </row>
  </sheetData>
  <sheetProtection/>
  <mergeCells count="148">
    <mergeCell ref="C122:C124"/>
    <mergeCell ref="A122:A124"/>
    <mergeCell ref="D122:D124"/>
    <mergeCell ref="E122:E124"/>
    <mergeCell ref="F122:F124"/>
    <mergeCell ref="C108:C109"/>
    <mergeCell ref="D108:D109"/>
    <mergeCell ref="E108:E109"/>
    <mergeCell ref="F108:F109"/>
    <mergeCell ref="A108:A109"/>
    <mergeCell ref="C118:C119"/>
    <mergeCell ref="A118:A119"/>
    <mergeCell ref="D118:D119"/>
    <mergeCell ref="E118:E119"/>
    <mergeCell ref="F118:F119"/>
    <mergeCell ref="C120:C121"/>
    <mergeCell ref="A120:A121"/>
    <mergeCell ref="D120:D121"/>
    <mergeCell ref="E120:E121"/>
    <mergeCell ref="F120:F121"/>
    <mergeCell ref="C110:C111"/>
    <mergeCell ref="D110:D111"/>
    <mergeCell ref="E110:E111"/>
    <mergeCell ref="F110:F111"/>
    <mergeCell ref="A102:A103"/>
    <mergeCell ref="C102:C103"/>
    <mergeCell ref="D102:D103"/>
    <mergeCell ref="E102:E103"/>
    <mergeCell ref="F102:F103"/>
    <mergeCell ref="A110:A111"/>
    <mergeCell ref="C112:C113"/>
    <mergeCell ref="D112:D113"/>
    <mergeCell ref="E112:E113"/>
    <mergeCell ref="F112:F113"/>
    <mergeCell ref="A112:A113"/>
    <mergeCell ref="C104:C105"/>
    <mergeCell ref="D104:D105"/>
    <mergeCell ref="E104:E105"/>
    <mergeCell ref="F104:F105"/>
    <mergeCell ref="A104:A105"/>
    <mergeCell ref="C106:C107"/>
    <mergeCell ref="A106:A107"/>
    <mergeCell ref="D106:D107"/>
    <mergeCell ref="E106:E107"/>
    <mergeCell ref="F106:F107"/>
    <mergeCell ref="F91:F94"/>
    <mergeCell ref="A91:A94"/>
    <mergeCell ref="C95:C98"/>
    <mergeCell ref="A95:A98"/>
    <mergeCell ref="D95:D98"/>
    <mergeCell ref="E95:E98"/>
    <mergeCell ref="F95:F98"/>
    <mergeCell ref="A99:A100"/>
    <mergeCell ref="C99:C100"/>
    <mergeCell ref="D99:D100"/>
    <mergeCell ref="E99:E100"/>
    <mergeCell ref="F99:F100"/>
    <mergeCell ref="C86:C88"/>
    <mergeCell ref="D86:D88"/>
    <mergeCell ref="E86:E88"/>
    <mergeCell ref="A86:A88"/>
    <mergeCell ref="A89:A90"/>
    <mergeCell ref="C89:C90"/>
    <mergeCell ref="D89:D90"/>
    <mergeCell ref="E89:E90"/>
    <mergeCell ref="C91:C94"/>
    <mergeCell ref="D91:D94"/>
    <mergeCell ref="E91:E94"/>
    <mergeCell ref="C76:C83"/>
    <mergeCell ref="A76:A83"/>
    <mergeCell ref="D76:D83"/>
    <mergeCell ref="E76:E83"/>
    <mergeCell ref="F76:F83"/>
    <mergeCell ref="C84:C85"/>
    <mergeCell ref="D84:D85"/>
    <mergeCell ref="E84:E85"/>
    <mergeCell ref="F84:F85"/>
    <mergeCell ref="A84:A85"/>
    <mergeCell ref="C63:C65"/>
    <mergeCell ref="A63:A65"/>
    <mergeCell ref="D63:D65"/>
    <mergeCell ref="E63:E65"/>
    <mergeCell ref="F63:F65"/>
    <mergeCell ref="F69:F73"/>
    <mergeCell ref="C74:C75"/>
    <mergeCell ref="D74:D75"/>
    <mergeCell ref="E74:E75"/>
    <mergeCell ref="F74:F75"/>
    <mergeCell ref="A74:A75"/>
    <mergeCell ref="C66:C68"/>
    <mergeCell ref="A66:A68"/>
    <mergeCell ref="D66:D68"/>
    <mergeCell ref="E66:E68"/>
    <mergeCell ref="F66:F68"/>
    <mergeCell ref="C69:C73"/>
    <mergeCell ref="A69:A73"/>
    <mergeCell ref="D69:D73"/>
    <mergeCell ref="E69:E73"/>
    <mergeCell ref="A55:A56"/>
    <mergeCell ref="C55:C56"/>
    <mergeCell ref="D55:D56"/>
    <mergeCell ref="E55:E56"/>
    <mergeCell ref="F55:F56"/>
    <mergeCell ref="C58:C59"/>
    <mergeCell ref="A58:A59"/>
    <mergeCell ref="D58:D59"/>
    <mergeCell ref="E58:E59"/>
    <mergeCell ref="F58:F59"/>
    <mergeCell ref="A34:A36"/>
    <mergeCell ref="C34:C36"/>
    <mergeCell ref="D34:D36"/>
    <mergeCell ref="E34:E36"/>
    <mergeCell ref="F34:F36"/>
    <mergeCell ref="C53:C54"/>
    <mergeCell ref="A53:A54"/>
    <mergeCell ref="D53:D54"/>
    <mergeCell ref="E53:E54"/>
    <mergeCell ref="F53:F54"/>
    <mergeCell ref="A38:A40"/>
    <mergeCell ref="C38:C40"/>
    <mergeCell ref="D38:D40"/>
    <mergeCell ref="E38:E40"/>
    <mergeCell ref="C24:C25"/>
    <mergeCell ref="A24:A25"/>
    <mergeCell ref="D24:D25"/>
    <mergeCell ref="E24:E25"/>
    <mergeCell ref="C32:C33"/>
    <mergeCell ref="A32:A33"/>
    <mergeCell ref="D32:D33"/>
    <mergeCell ref="E32:E33"/>
    <mergeCell ref="F32:F33"/>
    <mergeCell ref="C16:C17"/>
    <mergeCell ref="A16:A17"/>
    <mergeCell ref="D16:D17"/>
    <mergeCell ref="E16:E17"/>
    <mergeCell ref="C19:C22"/>
    <mergeCell ref="A19:A22"/>
    <mergeCell ref="D19:D22"/>
    <mergeCell ref="E19:E22"/>
    <mergeCell ref="A1:F1"/>
    <mergeCell ref="A2:F2"/>
    <mergeCell ref="A3:F3"/>
    <mergeCell ref="A4:F4"/>
    <mergeCell ref="D10:E10"/>
    <mergeCell ref="C10:C11"/>
    <mergeCell ref="B10:B11"/>
    <mergeCell ref="A10:A11"/>
    <mergeCell ref="F10:F11"/>
  </mergeCells>
  <printOptions/>
  <pageMargins left="0.5905511811023623" right="0" top="0.3937007874015748" bottom="0.3937007874015748" header="0" footer="0"/>
  <pageSetup fitToHeight="3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9.57421875" style="0" bestFit="1" customWidth="1"/>
  </cols>
  <sheetData>
    <row r="4" spans="1:2" ht="15">
      <c r="A4" t="s">
        <v>191</v>
      </c>
      <c r="B4">
        <f>1429.67+2184.63+866+1000+5322.38+1000+5153.15+1000+2986.33+1000+4498.36+1000+5017+1000+5023.08+1000+5646.5+6727.51+1000+1000+3681.14+1000+499+6303.81+1000+999.75+5282.88</f>
        <v>72621.19</v>
      </c>
    </row>
    <row r="5" spans="1:2" ht="15">
      <c r="A5" t="s">
        <v>192</v>
      </c>
      <c r="B5">
        <f>(2000+2000)*12</f>
        <v>48000</v>
      </c>
    </row>
    <row r="6" ht="15">
      <c r="A6" t="s">
        <v>193</v>
      </c>
    </row>
    <row r="7" ht="15">
      <c r="B7" s="35">
        <f>B4+B5</f>
        <v>120621.19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2016-03-31T07:53:13Z</dcterms:modified>
  <cp:category/>
  <cp:version/>
  <cp:contentType/>
  <cp:contentStatus/>
</cp:coreProperties>
</file>